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月标准保留二位小数" sheetId="3" r:id="rId1"/>
    <sheet name="Sheet1" sheetId="7" state="hidden" r:id="rId2"/>
  </sheets>
  <definedNames>
    <definedName name="_xlnm.Print_Area" localSheetId="0">月标准保留二位小数!$A$1:$F$1</definedName>
  </definedNames>
  <calcPr calcId="144525"/>
</workbook>
</file>

<file path=xl/sharedStrings.xml><?xml version="1.0" encoding="utf-8"?>
<sst xmlns="http://schemas.openxmlformats.org/spreadsheetml/2006/main" count="62" uniqueCount="34">
  <si>
    <t>2025年度公交车新能源运营补贴资金分配汇总表</t>
  </si>
  <si>
    <t>序号</t>
  </si>
  <si>
    <t>公司名称</t>
  </si>
  <si>
    <t>运营车辆（辆）</t>
  </si>
  <si>
    <t>车辆台数
（辆）</t>
  </si>
  <si>
    <t>按实际运营里程天数计算</t>
  </si>
  <si>
    <t>合计</t>
  </si>
  <si>
    <t>类型（标台）</t>
  </si>
  <si>
    <t>车辆实际运营
情况（月）</t>
  </si>
  <si>
    <t>标台*标台月数</t>
  </si>
  <si>
    <t>占比（%）</t>
  </si>
  <si>
    <t>分配金额</t>
  </si>
  <si>
    <t>鄂州市公共交通有限公司</t>
  </si>
  <si>
    <t>鄂州市大鹏客运有限公司</t>
  </si>
  <si>
    <t>鄂州市华洪汽车客运有限公司</t>
  </si>
  <si>
    <t>鄂州新市民公共汽车客运有限公司</t>
  </si>
  <si>
    <t>鄂州市梁子湖区联润公共汽车有限公司</t>
  </si>
  <si>
    <t>鄂州市华容区畅达公共汽车有限公司</t>
  </si>
  <si>
    <t>鄂州市万众客运有限公司</t>
  </si>
  <si>
    <t>鄂州市梁子湖区新征程客运联营有限公司</t>
  </si>
  <si>
    <t>2024年度公交车新能源运营补贴资金分配汇总表</t>
  </si>
  <si>
    <t>标台台数
（辆）</t>
  </si>
  <si>
    <t>类型</t>
  </si>
  <si>
    <t>实际运营月数
情况（月）</t>
  </si>
  <si>
    <t>折算运营
月数（月）</t>
  </si>
  <si>
    <t>补贴标准
每月（元）</t>
  </si>
  <si>
    <t>补贴金额
全年（元）</t>
  </si>
  <si>
    <t>0.7标台</t>
  </si>
  <si>
    <t>1标台</t>
  </si>
  <si>
    <t>1.3标台</t>
  </si>
  <si>
    <t>1标台补贴</t>
  </si>
  <si>
    <t>0.7标台补贴</t>
  </si>
  <si>
    <t>1.3标台补贴</t>
  </si>
  <si>
    <t>油补计算公式：
补贴总数（元）/（标台*标台月数+标台*标台月数+标台*标台月数）=1.0标台数补贴标准（元）
1标台数补贴标准（元）*0.7标台=0.7标台数补贴标准
1标台数补贴标准（元）*1.3标台=1.3标台数补贴标准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</si>
</sst>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  <numFmt numFmtId="178" formatCode="0.0_ "/>
    <numFmt numFmtId="179" formatCode="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179" fontId="4" fillId="0" borderId="2" xfId="0" applyNumberFormat="1" applyFont="1" applyFill="1" applyBorder="1" applyAlignment="1">
      <alignment horizontal="center" vertical="center" wrapText="1"/>
    </xf>
    <xf numFmtId="179" fontId="4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9" fontId="4" fillId="0" borderId="4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tabSelected="1" workbookViewId="0">
      <selection activeCell="L8" sqref="L8"/>
    </sheetView>
  </sheetViews>
  <sheetFormatPr defaultColWidth="9" defaultRowHeight="30" customHeight="1"/>
  <cols>
    <col min="1" max="1" width="10.375" style="1" customWidth="1"/>
    <col min="2" max="2" width="40" style="1" customWidth="1"/>
    <col min="3" max="3" width="9" style="1"/>
    <col min="4" max="4" width="15.125" style="1" customWidth="1"/>
    <col min="5" max="5" width="12" style="1" customWidth="1"/>
    <col min="6" max="6" width="18.625" style="1" customWidth="1"/>
    <col min="7" max="7" width="19.125" style="1" customWidth="1"/>
    <col min="8" max="8" width="18.875" style="1" customWidth="1"/>
    <col min="9" max="9" width="19.375" style="1" customWidth="1"/>
    <col min="10" max="10" width="18.2583333333333" style="1" customWidth="1"/>
    <col min="11" max="15" width="12.625" style="1" customWidth="1"/>
    <col min="16" max="16384" width="9" style="1"/>
  </cols>
  <sheetData>
    <row r="1" ht="68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customHeight="1" spans="1:10">
      <c r="A2" s="7" t="s">
        <v>1</v>
      </c>
      <c r="B2" s="8" t="s">
        <v>2</v>
      </c>
      <c r="C2" s="8" t="s">
        <v>3</v>
      </c>
      <c r="D2" s="8"/>
      <c r="E2" s="7" t="s">
        <v>4</v>
      </c>
      <c r="F2" s="31" t="s">
        <v>5</v>
      </c>
      <c r="G2" s="32"/>
      <c r="H2" s="32"/>
      <c r="I2" s="36"/>
      <c r="J2" s="37" t="s">
        <v>6</v>
      </c>
    </row>
    <row r="3" s="2" customFormat="1" ht="53" customHeight="1" spans="1:10">
      <c r="A3" s="7"/>
      <c r="B3" s="8"/>
      <c r="C3" s="8" t="s">
        <v>6</v>
      </c>
      <c r="D3" s="7" t="s">
        <v>7</v>
      </c>
      <c r="E3" s="7"/>
      <c r="F3" s="7" t="s">
        <v>8</v>
      </c>
      <c r="G3" s="7" t="s">
        <v>9</v>
      </c>
      <c r="H3" s="7" t="s">
        <v>10</v>
      </c>
      <c r="I3" s="7" t="s">
        <v>11</v>
      </c>
      <c r="J3" s="38"/>
    </row>
    <row r="4" s="3" customFormat="1" ht="34" customHeight="1" spans="1:10">
      <c r="A4" s="9">
        <v>1</v>
      </c>
      <c r="B4" s="9" t="s">
        <v>12</v>
      </c>
      <c r="C4" s="10">
        <v>242</v>
      </c>
      <c r="D4" s="11">
        <v>0.7</v>
      </c>
      <c r="E4" s="19">
        <v>14</v>
      </c>
      <c r="F4" s="19">
        <f>E4*12</f>
        <v>168</v>
      </c>
      <c r="G4" s="33">
        <f t="shared" ref="G4:G20" si="0">D4*F4</f>
        <v>117.6</v>
      </c>
      <c r="H4" s="20">
        <f>G4/G21*100</f>
        <v>2.20208224103063</v>
      </c>
      <c r="I4" s="39">
        <f>ROUND(5160000*H4/100,0)</f>
        <v>113627</v>
      </c>
      <c r="J4" s="40">
        <f>I4+I5+I6</f>
        <v>3028519</v>
      </c>
    </row>
    <row r="5" s="4" customFormat="1" customHeight="1" spans="1:15">
      <c r="A5" s="12"/>
      <c r="B5" s="12"/>
      <c r="C5" s="13"/>
      <c r="D5" s="4">
        <v>1</v>
      </c>
      <c r="E5" s="11">
        <v>150</v>
      </c>
      <c r="F5" s="19">
        <f t="shared" ref="F5:F10" si="1">E5*12</f>
        <v>1800</v>
      </c>
      <c r="G5" s="33">
        <f t="shared" si="0"/>
        <v>1800</v>
      </c>
      <c r="H5" s="20">
        <f>G5/G21*100</f>
        <v>33.7053404239383</v>
      </c>
      <c r="I5" s="39">
        <f t="shared" ref="I5:I20" si="2">ROUND(5160000*H5/100,0)</f>
        <v>1739196</v>
      </c>
      <c r="J5" s="41"/>
      <c r="K5" s="42"/>
      <c r="L5" s="42"/>
      <c r="M5" s="42"/>
      <c r="N5" s="42"/>
      <c r="O5" s="42"/>
    </row>
    <row r="6" s="4" customFormat="1" customHeight="1" spans="1:15">
      <c r="A6" s="14"/>
      <c r="B6" s="14"/>
      <c r="C6" s="15"/>
      <c r="D6" s="11">
        <v>1.3</v>
      </c>
      <c r="E6" s="11">
        <v>78</v>
      </c>
      <c r="F6" s="19">
        <f t="shared" si="1"/>
        <v>936</v>
      </c>
      <c r="G6" s="33">
        <f t="shared" si="0"/>
        <v>1216.8</v>
      </c>
      <c r="H6" s="20">
        <f>G6/G21*100</f>
        <v>22.7848101265823</v>
      </c>
      <c r="I6" s="39">
        <f t="shared" si="2"/>
        <v>1175696</v>
      </c>
      <c r="J6" s="43"/>
      <c r="K6" s="44"/>
      <c r="L6" s="42"/>
      <c r="M6" s="42"/>
      <c r="N6" s="42"/>
      <c r="O6" s="42"/>
    </row>
    <row r="7" s="4" customFormat="1" customHeight="1" spans="1:15">
      <c r="A7" s="9">
        <v>2</v>
      </c>
      <c r="B7" s="9" t="s">
        <v>13</v>
      </c>
      <c r="C7" s="9">
        <v>22</v>
      </c>
      <c r="D7" s="4">
        <v>1</v>
      </c>
      <c r="E7" s="11">
        <v>14</v>
      </c>
      <c r="F7" s="19">
        <f t="shared" si="1"/>
        <v>168</v>
      </c>
      <c r="G7" s="33">
        <f t="shared" si="0"/>
        <v>168</v>
      </c>
      <c r="H7" s="20">
        <f>G7/G21*100</f>
        <v>3.14583177290091</v>
      </c>
      <c r="I7" s="39">
        <f t="shared" si="2"/>
        <v>162325</v>
      </c>
      <c r="J7" s="40">
        <f>I7+I8</f>
        <v>282909</v>
      </c>
      <c r="K7" s="44"/>
      <c r="L7" s="42"/>
      <c r="M7" s="42"/>
      <c r="N7" s="42"/>
      <c r="O7" s="42"/>
    </row>
    <row r="8" s="4" customFormat="1" customHeight="1" spans="1:15">
      <c r="A8" s="14"/>
      <c r="B8" s="14"/>
      <c r="C8" s="14"/>
      <c r="D8" s="11">
        <v>1.3</v>
      </c>
      <c r="E8" s="11">
        <v>8</v>
      </c>
      <c r="F8" s="19">
        <f t="shared" si="1"/>
        <v>96</v>
      </c>
      <c r="G8" s="33">
        <f t="shared" si="0"/>
        <v>124.8</v>
      </c>
      <c r="H8" s="20">
        <f>G8/G21*100</f>
        <v>2.33690360272639</v>
      </c>
      <c r="I8" s="39">
        <f t="shared" si="2"/>
        <v>120584</v>
      </c>
      <c r="J8" s="43"/>
      <c r="K8" s="44"/>
      <c r="L8" s="42"/>
      <c r="M8" s="42"/>
      <c r="N8" s="42"/>
      <c r="O8" s="42"/>
    </row>
    <row r="9" s="4" customFormat="1" customHeight="1" spans="1:15">
      <c r="A9" s="9">
        <v>3</v>
      </c>
      <c r="B9" s="9" t="s">
        <v>14</v>
      </c>
      <c r="C9" s="9">
        <v>36</v>
      </c>
      <c r="D9" s="4">
        <v>1</v>
      </c>
      <c r="E9" s="11">
        <v>1</v>
      </c>
      <c r="F9" s="19">
        <f t="shared" si="1"/>
        <v>12</v>
      </c>
      <c r="G9" s="33">
        <f t="shared" si="0"/>
        <v>12</v>
      </c>
      <c r="H9" s="20">
        <f>G9/G21*100</f>
        <v>0.224702269492922</v>
      </c>
      <c r="I9" s="39">
        <f t="shared" si="2"/>
        <v>11595</v>
      </c>
      <c r="J9" s="40">
        <f>I9+I10</f>
        <v>539151</v>
      </c>
      <c r="K9" s="42"/>
      <c r="L9" s="42"/>
      <c r="M9" s="42"/>
      <c r="N9" s="42"/>
      <c r="O9" s="42"/>
    </row>
    <row r="10" s="4" customFormat="1" customHeight="1" spans="1:15">
      <c r="A10" s="14"/>
      <c r="B10" s="14"/>
      <c r="C10" s="14"/>
      <c r="D10" s="11">
        <v>1.3</v>
      </c>
      <c r="E10" s="11">
        <v>35</v>
      </c>
      <c r="F10" s="19">
        <f t="shared" si="1"/>
        <v>420</v>
      </c>
      <c r="G10" s="33">
        <f t="shared" si="0"/>
        <v>546</v>
      </c>
      <c r="H10" s="20">
        <f>G10/G21*100</f>
        <v>10.2239532619279</v>
      </c>
      <c r="I10" s="39">
        <f t="shared" si="2"/>
        <v>527556</v>
      </c>
      <c r="J10" s="43"/>
      <c r="K10" s="42"/>
      <c r="L10" s="42"/>
      <c r="M10" s="42"/>
      <c r="N10" s="42"/>
      <c r="O10" s="42"/>
    </row>
    <row r="11" s="4" customFormat="1" customHeight="1" spans="1:15">
      <c r="A11" s="12">
        <v>4</v>
      </c>
      <c r="B11" s="12" t="s">
        <v>15</v>
      </c>
      <c r="C11" s="12">
        <v>53</v>
      </c>
      <c r="D11" s="11">
        <v>0.7</v>
      </c>
      <c r="E11" s="11">
        <v>2</v>
      </c>
      <c r="F11" s="11">
        <v>10</v>
      </c>
      <c r="G11" s="33">
        <f t="shared" si="0"/>
        <v>7</v>
      </c>
      <c r="H11" s="20">
        <f>G11/G21*100</f>
        <v>0.131076323870871</v>
      </c>
      <c r="I11" s="39">
        <f>ROUND(5160000*H11/100,0)-1</f>
        <v>6763</v>
      </c>
      <c r="J11" s="40">
        <f>I11+I12+I13+I14</f>
        <v>728723</v>
      </c>
      <c r="K11" s="42"/>
      <c r="L11" s="42"/>
      <c r="M11" s="42"/>
      <c r="N11" s="42"/>
      <c r="O11" s="42"/>
    </row>
    <row r="12" s="4" customFormat="1" customHeight="1" spans="1:15">
      <c r="A12" s="12"/>
      <c r="B12" s="12"/>
      <c r="C12" s="12"/>
      <c r="D12" s="11">
        <v>1</v>
      </c>
      <c r="E12" s="11">
        <v>12</v>
      </c>
      <c r="F12" s="11">
        <f>E12*12</f>
        <v>144</v>
      </c>
      <c r="G12" s="33">
        <f t="shared" si="0"/>
        <v>144</v>
      </c>
      <c r="H12" s="20">
        <f>G12/G21*100</f>
        <v>2.69642723391506</v>
      </c>
      <c r="I12" s="39">
        <f t="shared" si="2"/>
        <v>139136</v>
      </c>
      <c r="J12" s="41"/>
      <c r="K12" s="42"/>
      <c r="L12" s="42"/>
      <c r="M12" s="42"/>
      <c r="N12" s="42"/>
      <c r="O12" s="42"/>
    </row>
    <row r="13" s="4" customFormat="1" customHeight="1" spans="1:15">
      <c r="A13" s="12"/>
      <c r="B13" s="12"/>
      <c r="C13" s="12"/>
      <c r="D13" s="11">
        <v>1.3</v>
      </c>
      <c r="E13" s="11">
        <v>37</v>
      </c>
      <c r="F13" s="11">
        <f>E13*12</f>
        <v>444</v>
      </c>
      <c r="G13" s="33">
        <f t="shared" si="0"/>
        <v>577.2</v>
      </c>
      <c r="H13" s="20">
        <f>G13/G21*100</f>
        <v>10.8081791626095</v>
      </c>
      <c r="I13" s="39">
        <f t="shared" si="2"/>
        <v>557702</v>
      </c>
      <c r="J13" s="41"/>
      <c r="K13" s="42"/>
      <c r="L13" s="42"/>
      <c r="M13" s="42"/>
      <c r="N13" s="42"/>
      <c r="O13" s="42"/>
    </row>
    <row r="14" s="4" customFormat="1" customHeight="1" spans="1:15">
      <c r="A14" s="14"/>
      <c r="B14" s="14"/>
      <c r="C14" s="14"/>
      <c r="D14" s="11">
        <v>1.3</v>
      </c>
      <c r="E14" s="11">
        <v>2</v>
      </c>
      <c r="F14" s="11">
        <v>20</v>
      </c>
      <c r="G14" s="33">
        <f t="shared" si="0"/>
        <v>26</v>
      </c>
      <c r="H14" s="20">
        <f>G14/G21*100</f>
        <v>0.486854917234664</v>
      </c>
      <c r="I14" s="39">
        <f t="shared" si="2"/>
        <v>25122</v>
      </c>
      <c r="J14" s="43"/>
      <c r="K14" s="42"/>
      <c r="L14" s="42"/>
      <c r="M14" s="42"/>
      <c r="N14" s="42"/>
      <c r="O14" s="42"/>
    </row>
    <row r="15" s="4" customFormat="1" customHeight="1" spans="1:15">
      <c r="A15" s="9">
        <v>5</v>
      </c>
      <c r="B15" s="11" t="s">
        <v>16</v>
      </c>
      <c r="C15" s="11">
        <v>4</v>
      </c>
      <c r="D15" s="14">
        <v>1</v>
      </c>
      <c r="E15" s="14">
        <v>4</v>
      </c>
      <c r="F15" s="11">
        <f>E15*12</f>
        <v>48</v>
      </c>
      <c r="G15" s="33">
        <f t="shared" si="0"/>
        <v>48</v>
      </c>
      <c r="H15" s="20">
        <f>G15/G21*100</f>
        <v>0.898809077971688</v>
      </c>
      <c r="I15" s="39">
        <f t="shared" si="2"/>
        <v>46379</v>
      </c>
      <c r="J15" s="39">
        <v>46379</v>
      </c>
      <c r="K15" s="42"/>
      <c r="L15" s="42"/>
      <c r="M15" s="42"/>
      <c r="N15" s="42"/>
      <c r="O15" s="42"/>
    </row>
    <row r="16" s="4" customFormat="1" customHeight="1" spans="1:15">
      <c r="A16" s="9">
        <v>6</v>
      </c>
      <c r="B16" s="9" t="s">
        <v>17</v>
      </c>
      <c r="C16" s="9">
        <v>17</v>
      </c>
      <c r="D16" s="11">
        <v>1</v>
      </c>
      <c r="E16" s="11">
        <v>15</v>
      </c>
      <c r="F16" s="11">
        <f>E16*12</f>
        <v>180</v>
      </c>
      <c r="G16" s="33">
        <f t="shared" si="0"/>
        <v>180</v>
      </c>
      <c r="H16" s="20">
        <f>G16/G21*100</f>
        <v>3.37053404239383</v>
      </c>
      <c r="I16" s="39">
        <f>ROUND(5160000*H16/100,0)-1</f>
        <v>173919</v>
      </c>
      <c r="J16" s="40">
        <f>I16+I17</f>
        <v>195176</v>
      </c>
      <c r="K16" s="42"/>
      <c r="L16" s="42"/>
      <c r="M16" s="42"/>
      <c r="N16" s="42"/>
      <c r="O16" s="42"/>
    </row>
    <row r="17" s="4" customFormat="1" customHeight="1" spans="1:15">
      <c r="A17" s="12"/>
      <c r="B17" s="14"/>
      <c r="C17" s="14"/>
      <c r="D17" s="11">
        <v>1</v>
      </c>
      <c r="E17" s="11">
        <v>2</v>
      </c>
      <c r="F17" s="11">
        <v>22</v>
      </c>
      <c r="G17" s="33">
        <f t="shared" si="0"/>
        <v>22</v>
      </c>
      <c r="H17" s="20">
        <f>G17/G21*100</f>
        <v>0.411954160737024</v>
      </c>
      <c r="I17" s="39">
        <f t="shared" si="2"/>
        <v>21257</v>
      </c>
      <c r="J17" s="43"/>
      <c r="K17" s="42"/>
      <c r="L17" s="42"/>
      <c r="M17" s="42"/>
      <c r="N17" s="42"/>
      <c r="O17" s="42"/>
    </row>
    <row r="18" s="4" customFormat="1" customHeight="1" spans="1:15">
      <c r="A18" s="9">
        <v>7</v>
      </c>
      <c r="B18" s="11" t="s">
        <v>18</v>
      </c>
      <c r="C18" s="11">
        <v>24</v>
      </c>
      <c r="D18" s="11">
        <v>1</v>
      </c>
      <c r="E18" s="11">
        <v>24</v>
      </c>
      <c r="F18" s="11">
        <f>E18*12</f>
        <v>288</v>
      </c>
      <c r="G18" s="33">
        <f t="shared" si="0"/>
        <v>288</v>
      </c>
      <c r="H18" s="20">
        <f>G18/G21*100</f>
        <v>5.39285446783013</v>
      </c>
      <c r="I18" s="39">
        <f t="shared" si="2"/>
        <v>278271</v>
      </c>
      <c r="J18" s="39">
        <v>278271</v>
      </c>
      <c r="K18" s="42"/>
      <c r="L18" s="42"/>
      <c r="M18" s="42"/>
      <c r="N18" s="42"/>
      <c r="O18" s="42"/>
    </row>
    <row r="19" s="5" customFormat="1" customHeight="1" spans="1:15">
      <c r="A19" s="18">
        <v>8</v>
      </c>
      <c r="B19" s="18" t="s">
        <v>19</v>
      </c>
      <c r="C19" s="29">
        <v>6</v>
      </c>
      <c r="D19" s="11">
        <v>1</v>
      </c>
      <c r="E19" s="18">
        <v>5</v>
      </c>
      <c r="F19" s="23">
        <f>E19*12</f>
        <v>60</v>
      </c>
      <c r="G19" s="33">
        <f t="shared" si="0"/>
        <v>60</v>
      </c>
      <c r="H19" s="20">
        <f>G19/G21*100</f>
        <v>1.12351134746461</v>
      </c>
      <c r="I19" s="39">
        <f t="shared" si="2"/>
        <v>57973</v>
      </c>
      <c r="J19" s="40">
        <f>I19+I20</f>
        <v>60872</v>
      </c>
      <c r="K19" s="42"/>
      <c r="L19" s="42"/>
      <c r="M19" s="42"/>
      <c r="N19" s="42"/>
      <c r="O19" s="42"/>
    </row>
    <row r="20" s="5" customFormat="1" customHeight="1" spans="1:15">
      <c r="A20" s="18"/>
      <c r="B20" s="18"/>
      <c r="C20" s="30"/>
      <c r="D20" s="11">
        <v>1</v>
      </c>
      <c r="E20" s="18">
        <v>1</v>
      </c>
      <c r="F20" s="23">
        <v>3</v>
      </c>
      <c r="G20" s="33">
        <f t="shared" si="0"/>
        <v>3</v>
      </c>
      <c r="H20" s="20">
        <f>G20/G21*100</f>
        <v>0.0561755673732305</v>
      </c>
      <c r="I20" s="39">
        <f t="shared" si="2"/>
        <v>2899</v>
      </c>
      <c r="J20" s="43"/>
      <c r="K20" s="42"/>
      <c r="L20" s="42"/>
      <c r="M20" s="42"/>
      <c r="N20" s="42"/>
      <c r="O20" s="42"/>
    </row>
    <row r="21" s="5" customFormat="1" customHeight="1" spans="1:15">
      <c r="A21" s="16" t="s">
        <v>6</v>
      </c>
      <c r="B21" s="17"/>
      <c r="C21" s="18"/>
      <c r="D21" s="18"/>
      <c r="E21" s="18">
        <f t="shared" ref="E21:J21" si="3">SUM(E4:E20)</f>
        <v>404</v>
      </c>
      <c r="F21" s="23">
        <f t="shared" si="3"/>
        <v>4819</v>
      </c>
      <c r="G21" s="34">
        <f t="shared" si="3"/>
        <v>5340.4</v>
      </c>
      <c r="H21" s="34">
        <f t="shared" si="3"/>
        <v>100</v>
      </c>
      <c r="I21" s="34">
        <f t="shared" si="3"/>
        <v>5160000</v>
      </c>
      <c r="J21" s="34">
        <f t="shared" si="3"/>
        <v>5160000</v>
      </c>
      <c r="K21" s="42"/>
      <c r="L21" s="42"/>
      <c r="M21" s="42"/>
      <c r="N21" s="42"/>
      <c r="O21" s="42"/>
    </row>
    <row r="23" customHeight="1" spans="7:10">
      <c r="G23" s="35"/>
      <c r="H23" s="35"/>
      <c r="I23" s="35"/>
      <c r="J23" s="35"/>
    </row>
  </sheetData>
  <mergeCells count="32">
    <mergeCell ref="A1:J1"/>
    <mergeCell ref="C2:D2"/>
    <mergeCell ref="F2:I2"/>
    <mergeCell ref="A21:B21"/>
    <mergeCell ref="A2:A3"/>
    <mergeCell ref="A4:A6"/>
    <mergeCell ref="A7:A8"/>
    <mergeCell ref="A9:A10"/>
    <mergeCell ref="A11:A14"/>
    <mergeCell ref="A16:A17"/>
    <mergeCell ref="A19:A20"/>
    <mergeCell ref="B2:B3"/>
    <mergeCell ref="B4:B6"/>
    <mergeCell ref="B7:B8"/>
    <mergeCell ref="B9:B10"/>
    <mergeCell ref="B11:B14"/>
    <mergeCell ref="B16:B17"/>
    <mergeCell ref="B19:B20"/>
    <mergeCell ref="C4:C6"/>
    <mergeCell ref="C7:C8"/>
    <mergeCell ref="C9:C10"/>
    <mergeCell ref="C11:C14"/>
    <mergeCell ref="C16:C17"/>
    <mergeCell ref="C19:C20"/>
    <mergeCell ref="E2:E3"/>
    <mergeCell ref="J2:J3"/>
    <mergeCell ref="J4:J6"/>
    <mergeCell ref="J7:J8"/>
    <mergeCell ref="J9:J10"/>
    <mergeCell ref="J11:J14"/>
    <mergeCell ref="J16:J17"/>
    <mergeCell ref="J19:J20"/>
  </mergeCells>
  <pageMargins left="1.14166666666667" right="1.69236111111111" top="0.511805555555556" bottom="0.314583333333333" header="0.472222222222222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"/>
  <sheetViews>
    <sheetView topLeftCell="C1" workbookViewId="0">
      <selection activeCell="M11" sqref="M11:R18"/>
    </sheetView>
  </sheetViews>
  <sheetFormatPr defaultColWidth="9" defaultRowHeight="30" customHeight="1"/>
  <cols>
    <col min="1" max="1" width="6.375" style="1" customWidth="1"/>
    <col min="2" max="2" width="37.125" style="1" customWidth="1"/>
    <col min="3" max="3" width="9" style="1"/>
    <col min="4" max="4" width="10.75" style="1" customWidth="1"/>
    <col min="5" max="5" width="10.875" style="1" customWidth="1"/>
    <col min="6" max="6" width="18.625" style="1" customWidth="1"/>
    <col min="7" max="7" width="15.75" style="1" customWidth="1"/>
    <col min="8" max="8" width="16.875" style="1" customWidth="1"/>
    <col min="9" max="9" width="18.2583333333333" style="1" customWidth="1"/>
    <col min="10" max="19" width="9" style="1"/>
    <col min="20" max="20" width="12.625" style="1" customWidth="1"/>
    <col min="21" max="21" width="12.625" style="1"/>
    <col min="22" max="16384" width="9" style="1"/>
  </cols>
  <sheetData>
    <row r="1" s="1" customFormat="1" ht="68" customHeight="1" spans="1:9">
      <c r="A1" s="6" t="s">
        <v>20</v>
      </c>
      <c r="B1" s="6"/>
      <c r="C1" s="6"/>
      <c r="D1" s="6"/>
      <c r="E1" s="6"/>
      <c r="F1" s="6"/>
      <c r="G1" s="6"/>
      <c r="H1" s="6"/>
      <c r="I1" s="6"/>
    </row>
    <row r="2" s="2" customFormat="1" customHeight="1" spans="1:9">
      <c r="A2" s="7" t="s">
        <v>1</v>
      </c>
      <c r="B2" s="8" t="s">
        <v>2</v>
      </c>
      <c r="C2" s="8" t="s">
        <v>3</v>
      </c>
      <c r="D2" s="8"/>
      <c r="E2" s="7" t="s">
        <v>21</v>
      </c>
      <c r="F2" s="8" t="s">
        <v>5</v>
      </c>
      <c r="G2" s="8"/>
      <c r="H2" s="8"/>
      <c r="I2" s="8"/>
    </row>
    <row r="3" s="2" customFormat="1" ht="39" customHeight="1" spans="1:22">
      <c r="A3" s="7"/>
      <c r="B3" s="8"/>
      <c r="C3" s="8" t="s">
        <v>6</v>
      </c>
      <c r="D3" s="7" t="s">
        <v>22</v>
      </c>
      <c r="E3" s="7"/>
      <c r="F3" s="7" t="s">
        <v>23</v>
      </c>
      <c r="G3" s="7" t="s">
        <v>24</v>
      </c>
      <c r="H3" s="7" t="s">
        <v>25</v>
      </c>
      <c r="I3" s="7" t="s">
        <v>26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="3" customFormat="1" ht="34" customHeight="1" spans="1:18">
      <c r="A4" s="9">
        <v>1</v>
      </c>
      <c r="B4" s="9" t="s">
        <v>12</v>
      </c>
      <c r="C4" s="10">
        <v>245</v>
      </c>
      <c r="D4" s="11" t="s">
        <v>27</v>
      </c>
      <c r="E4" s="19">
        <v>14</v>
      </c>
      <c r="F4" s="19">
        <v>168</v>
      </c>
      <c r="G4" s="19">
        <v>168</v>
      </c>
      <c r="H4" s="20">
        <f>H5*0.7</f>
        <v>715.610868472925</v>
      </c>
      <c r="I4" s="20">
        <v>120223</v>
      </c>
      <c r="M4" s="2" t="s">
        <v>27</v>
      </c>
      <c r="N4" s="2">
        <v>168</v>
      </c>
      <c r="O4" s="2"/>
      <c r="P4" s="2"/>
      <c r="Q4" s="2"/>
      <c r="R4" s="2"/>
    </row>
    <row r="5" s="4" customFormat="1" customHeight="1" spans="1:18">
      <c r="A5" s="12"/>
      <c r="B5" s="12"/>
      <c r="C5" s="13"/>
      <c r="D5" s="4" t="s">
        <v>28</v>
      </c>
      <c r="E5" s="11">
        <v>151</v>
      </c>
      <c r="F5" s="11">
        <v>1812</v>
      </c>
      <c r="G5" s="11">
        <v>1812</v>
      </c>
      <c r="H5" s="21">
        <f>5290000/(168*0.7+2652*1+1850*1.3)</f>
        <v>1022.30124067561</v>
      </c>
      <c r="I5" s="20">
        <v>1852410</v>
      </c>
      <c r="M5" s="3" t="s">
        <v>28</v>
      </c>
      <c r="N5" s="3">
        <v>2652</v>
      </c>
      <c r="O5" s="3"/>
      <c r="P5" s="3"/>
      <c r="Q5" s="3"/>
      <c r="R5" s="3"/>
    </row>
    <row r="6" s="4" customFormat="1" customHeight="1" spans="1:14">
      <c r="A6" s="14"/>
      <c r="B6" s="14"/>
      <c r="C6" s="15"/>
      <c r="D6" s="11" t="s">
        <v>29</v>
      </c>
      <c r="E6" s="11">
        <v>80</v>
      </c>
      <c r="F6" s="11">
        <v>960</v>
      </c>
      <c r="G6" s="11">
        <v>960</v>
      </c>
      <c r="H6" s="21">
        <f t="shared" ref="H6:H10" si="0">H5*1.3</f>
        <v>1328.99161287829</v>
      </c>
      <c r="I6" s="20">
        <v>1275832</v>
      </c>
      <c r="M6" s="4" t="s">
        <v>29</v>
      </c>
      <c r="N6" s="4">
        <v>1850</v>
      </c>
    </row>
    <row r="7" s="4" customFormat="1" customHeight="1" spans="1:14">
      <c r="A7" s="9">
        <v>2</v>
      </c>
      <c r="B7" s="9" t="s">
        <v>13</v>
      </c>
      <c r="C7" s="9">
        <v>22</v>
      </c>
      <c r="D7" s="4" t="s">
        <v>28</v>
      </c>
      <c r="E7" s="11">
        <v>14</v>
      </c>
      <c r="F7" s="11">
        <v>168</v>
      </c>
      <c r="G7" s="11">
        <v>168</v>
      </c>
      <c r="H7" s="21">
        <f t="shared" ref="H5:H9" si="1">5290000/(168*0.7+2652*1+1850*1.3)</f>
        <v>1022.30124067561</v>
      </c>
      <c r="I7" s="20">
        <v>171747</v>
      </c>
      <c r="M7" s="4" t="s">
        <v>30</v>
      </c>
      <c r="N7" s="27">
        <v>1022.30124067561</v>
      </c>
    </row>
    <row r="8" s="4" customFormat="1" customHeight="1" spans="1:14">
      <c r="A8" s="14"/>
      <c r="B8" s="14"/>
      <c r="C8" s="14"/>
      <c r="D8" s="11" t="s">
        <v>29</v>
      </c>
      <c r="E8" s="11">
        <v>8</v>
      </c>
      <c r="F8" s="11">
        <v>96</v>
      </c>
      <c r="G8" s="11">
        <v>96</v>
      </c>
      <c r="H8" s="21">
        <f t="shared" si="0"/>
        <v>1328.99161287829</v>
      </c>
      <c r="I8" s="20">
        <v>127583</v>
      </c>
      <c r="M8" s="4" t="s">
        <v>31</v>
      </c>
      <c r="N8" s="27">
        <v>715.610868472925</v>
      </c>
    </row>
    <row r="9" s="4" customFormat="1" customHeight="1" spans="1:14">
      <c r="A9" s="9">
        <v>3</v>
      </c>
      <c r="B9" s="9" t="s">
        <v>14</v>
      </c>
      <c r="C9" s="9">
        <v>36</v>
      </c>
      <c r="D9" s="4" t="s">
        <v>28</v>
      </c>
      <c r="E9" s="11">
        <v>1</v>
      </c>
      <c r="F9" s="11">
        <v>12</v>
      </c>
      <c r="G9" s="11">
        <v>12</v>
      </c>
      <c r="H9" s="21">
        <f t="shared" si="1"/>
        <v>1022.30124067561</v>
      </c>
      <c r="I9" s="20">
        <v>12268</v>
      </c>
      <c r="M9" s="4" t="s">
        <v>32</v>
      </c>
      <c r="N9" s="27">
        <v>1328.99161287829</v>
      </c>
    </row>
    <row r="10" s="4" customFormat="1" customHeight="1" spans="1:9">
      <c r="A10" s="14"/>
      <c r="B10" s="14"/>
      <c r="C10" s="14"/>
      <c r="D10" s="11" t="s">
        <v>29</v>
      </c>
      <c r="E10" s="11">
        <v>35</v>
      </c>
      <c r="F10" s="11">
        <v>420</v>
      </c>
      <c r="G10" s="11">
        <v>420</v>
      </c>
      <c r="H10" s="21">
        <f t="shared" si="0"/>
        <v>1328.99161287829</v>
      </c>
      <c r="I10" s="20">
        <v>558176</v>
      </c>
    </row>
    <row r="11" s="4" customFormat="1" customHeight="1" spans="1:13">
      <c r="A11" s="9">
        <v>4</v>
      </c>
      <c r="B11" s="9" t="s">
        <v>15</v>
      </c>
      <c r="C11" s="9">
        <v>49</v>
      </c>
      <c r="D11" s="4" t="s">
        <v>28</v>
      </c>
      <c r="E11" s="11">
        <v>12</v>
      </c>
      <c r="F11" s="11">
        <v>144</v>
      </c>
      <c r="G11" s="11">
        <v>144</v>
      </c>
      <c r="H11" s="21">
        <f t="shared" ref="H11:H16" si="2">5290000/(168*0.7+2652*1+1850*1.3)</f>
        <v>1022.30124067561</v>
      </c>
      <c r="I11" s="20">
        <v>147211</v>
      </c>
      <c r="M11" s="28" t="s">
        <v>33</v>
      </c>
    </row>
    <row r="12" s="4" customFormat="1" customHeight="1" spans="1:9">
      <c r="A12" s="12"/>
      <c r="B12" s="12"/>
      <c r="C12" s="12"/>
      <c r="D12" s="11" t="s">
        <v>29</v>
      </c>
      <c r="E12" s="11">
        <v>30</v>
      </c>
      <c r="F12" s="11">
        <v>360</v>
      </c>
      <c r="G12" s="11">
        <v>360</v>
      </c>
      <c r="H12" s="21">
        <f>H11*1.3</f>
        <v>1328.99161287829</v>
      </c>
      <c r="I12" s="20">
        <v>478437</v>
      </c>
    </row>
    <row r="13" s="4" customFormat="1" customHeight="1" spans="1:9">
      <c r="A13" s="14"/>
      <c r="B13" s="14"/>
      <c r="C13" s="14"/>
      <c r="D13" s="11" t="s">
        <v>29</v>
      </c>
      <c r="E13" s="11">
        <v>7</v>
      </c>
      <c r="F13" s="11">
        <v>14</v>
      </c>
      <c r="G13" s="11">
        <v>14</v>
      </c>
      <c r="H13" s="22">
        <f>H11*1.3</f>
        <v>1328.99161287829</v>
      </c>
      <c r="I13" s="21">
        <v>18605</v>
      </c>
    </row>
    <row r="14" s="4" customFormat="1" customHeight="1" spans="1:9">
      <c r="A14" s="9">
        <v>5</v>
      </c>
      <c r="B14" s="11" t="s">
        <v>16</v>
      </c>
      <c r="C14" s="11">
        <v>4</v>
      </c>
      <c r="D14" s="14" t="s">
        <v>28</v>
      </c>
      <c r="E14" s="14">
        <v>4</v>
      </c>
      <c r="F14" s="4">
        <v>48</v>
      </c>
      <c r="G14" s="14">
        <v>48</v>
      </c>
      <c r="H14" s="21">
        <f t="shared" si="2"/>
        <v>1022.30124067561</v>
      </c>
      <c r="I14" s="26">
        <v>49070</v>
      </c>
    </row>
    <row r="15" s="4" customFormat="1" customHeight="1" spans="1:9">
      <c r="A15" s="9">
        <v>6</v>
      </c>
      <c r="B15" s="11" t="s">
        <v>17</v>
      </c>
      <c r="C15" s="11">
        <v>15</v>
      </c>
      <c r="D15" s="11" t="s">
        <v>28</v>
      </c>
      <c r="E15" s="11">
        <v>15</v>
      </c>
      <c r="F15" s="11">
        <v>180</v>
      </c>
      <c r="G15" s="11">
        <v>180</v>
      </c>
      <c r="H15" s="21">
        <f t="shared" si="2"/>
        <v>1022.30124067561</v>
      </c>
      <c r="I15" s="20">
        <v>184014</v>
      </c>
    </row>
    <row r="16" s="4" customFormat="1" customHeight="1" spans="1:9">
      <c r="A16" s="9">
        <v>7</v>
      </c>
      <c r="B16" s="11" t="s">
        <v>18</v>
      </c>
      <c r="C16" s="11">
        <v>24</v>
      </c>
      <c r="D16" s="11" t="s">
        <v>28</v>
      </c>
      <c r="E16" s="11">
        <v>24</v>
      </c>
      <c r="F16" s="11">
        <v>288</v>
      </c>
      <c r="G16" s="11">
        <v>288</v>
      </c>
      <c r="H16" s="21">
        <f t="shared" si="2"/>
        <v>1022.30124067561</v>
      </c>
      <c r="I16" s="20">
        <v>294423</v>
      </c>
    </row>
    <row r="17" s="5" customFormat="1" customHeight="1" spans="1:22">
      <c r="A17" s="16" t="s">
        <v>6</v>
      </c>
      <c r="B17" s="17"/>
      <c r="C17" s="18"/>
      <c r="D17" s="18"/>
      <c r="E17" s="18">
        <f t="shared" ref="E17:G17" si="3">SUM(E4:E16)</f>
        <v>395</v>
      </c>
      <c r="F17" s="23">
        <f t="shared" si="3"/>
        <v>4670</v>
      </c>
      <c r="G17" s="18">
        <f t="shared" si="3"/>
        <v>4670</v>
      </c>
      <c r="H17" s="24"/>
      <c r="I17" s="24">
        <f>SUM(I4:I16)</f>
        <v>5289999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customHeight="1" spans="13:18">
      <c r="M18" s="5"/>
      <c r="N18" s="5"/>
      <c r="O18" s="5"/>
      <c r="P18" s="5"/>
      <c r="Q18" s="5"/>
      <c r="R18" s="5"/>
    </row>
    <row r="19" s="1" customFormat="1" customHeight="1" spans="8:9">
      <c r="H19" s="25">
        <f>SUM(H4:H18)</f>
        <v>14516.6776175936</v>
      </c>
      <c r="I19" s="25"/>
    </row>
  </sheetData>
  <mergeCells count="20">
    <mergeCell ref="A1:I1"/>
    <mergeCell ref="C2:D2"/>
    <mergeCell ref="F2:I2"/>
    <mergeCell ref="A17:B17"/>
    <mergeCell ref="A2:A3"/>
    <mergeCell ref="A4:A6"/>
    <mergeCell ref="A7:A8"/>
    <mergeCell ref="A9:A10"/>
    <mergeCell ref="A11:A13"/>
    <mergeCell ref="B2:B3"/>
    <mergeCell ref="B4:B6"/>
    <mergeCell ref="B7:B8"/>
    <mergeCell ref="B9:B10"/>
    <mergeCell ref="B11:B13"/>
    <mergeCell ref="C4:C6"/>
    <mergeCell ref="C7:C8"/>
    <mergeCell ref="C9:C10"/>
    <mergeCell ref="C11:C13"/>
    <mergeCell ref="E2:E3"/>
    <mergeCell ref="M11:R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月标准保留二位小数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huawei</cp:lastModifiedBy>
  <dcterms:created xsi:type="dcterms:W3CDTF">2023-10-12T06:39:00Z</dcterms:created>
  <dcterms:modified xsi:type="dcterms:W3CDTF">2026-11-04T17:25:24Z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6BA2D784FB53611A78D1EA6A64C4A9F3_43</vt:lpwstr>
  </property>
  <property fmtid="{D5CDD505-2E9C-101B-9397-08002B2CF9AE}" pid="3" name="KSOProductBuildVer">
    <vt:lpwstr>2052-12.8.2.15290</vt:lpwstr>
  </property>
</Properties>
</file>